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Personal\"/>
    </mc:Choice>
  </mc:AlternateContent>
  <xr:revisionPtr revIDLastSave="0" documentId="8_{74FD58D0-135F-438E-95EF-232E55CA2F31}" xr6:coauthVersionLast="47" xr6:coauthVersionMax="47" xr10:uidLastSave="{00000000-0000-0000-0000-000000000000}"/>
  <bookViews>
    <workbookView xWindow="-110" yWindow="-110" windowWidth="19420" windowHeight="10420" xr2:uid="{B713FC2B-0E11-4C52-B07D-56CE428A8C72}"/>
  </bookViews>
  <sheets>
    <sheet name="Model"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E3" i="2"/>
  <c r="G10" i="2"/>
  <c r="E11" i="2" l="1"/>
  <c r="E16" i="2" s="1"/>
  <c r="F10" i="2"/>
  <c r="G7" i="2"/>
  <c r="F7" i="2"/>
  <c r="B14" i="2" l="1"/>
  <c r="G5" i="2"/>
  <c r="F5" i="2"/>
  <c r="E4" i="2"/>
  <c r="E5" i="2" s="1"/>
  <c r="E18" i="2" s="1"/>
  <c r="B15" i="2" l="1"/>
  <c r="G15" i="2" s="1"/>
  <c r="G9" i="2" l="1"/>
  <c r="G11" i="2" s="1"/>
  <c r="F9" i="2"/>
  <c r="F11" i="2" s="1"/>
  <c r="F13" i="2" s="1"/>
  <c r="F16" i="2" s="1"/>
  <c r="F18" i="2" s="1"/>
  <c r="G16" i="2"/>
  <c r="G18" i="2" s="1"/>
  <c r="G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tc={03EE2648-24CA-4004-B15E-EA5241AA8C9F}</author>
  </authors>
  <commentList>
    <comment ref="A15" authorId="0" shapeId="0" xr:uid="{03EE2648-24CA-4004-B15E-EA5241AA8C9F}">
      <text>
        <t>[Threaded comment]
Your version of Excel allows you to read this threaded comment; however, any edits to it will get removed if the file is opened in a newer version of Excel. Learn more: https://go.microsoft.com/fwlink/?linkid=870924
Comment:
    This benefit provides survivor protection for your spouse only if it a total and permanent duty disability pension.</t>
      </text>
    </comment>
  </commentList>
</comments>
</file>

<file path=xl/sharedStrings.xml><?xml version="1.0" encoding="utf-8"?>
<sst xmlns="http://schemas.openxmlformats.org/spreadsheetml/2006/main" count="33" uniqueCount="32">
  <si>
    <t>Yearly</t>
  </si>
  <si>
    <t>Years of Service</t>
  </si>
  <si>
    <t>Reemployment Salary</t>
  </si>
  <si>
    <t>Age at time of disability</t>
  </si>
  <si>
    <t>High 5</t>
  </si>
  <si>
    <t>Pera Benefit %</t>
  </si>
  <si>
    <t>Data Inputs</t>
  </si>
  <si>
    <t>Pre-Disability</t>
  </si>
  <si>
    <t>Member Salary</t>
  </si>
  <si>
    <t>PERA Contribution</t>
  </si>
  <si>
    <t>Taxable Earnings</t>
  </si>
  <si>
    <t>Re-Employment Earnings</t>
  </si>
  <si>
    <t>Proposed Offset #1</t>
  </si>
  <si>
    <t>Proposed Offset #2</t>
  </si>
  <si>
    <t>Net Disability Benefit</t>
  </si>
  <si>
    <t>Total Earnings</t>
  </si>
  <si>
    <t>Current Disability</t>
  </si>
  <si>
    <t>Current Offset</t>
  </si>
  <si>
    <t>PERA Duty Disability Retirement Benefit</t>
  </si>
  <si>
    <t>Single-life Disability Benefit</t>
  </si>
  <si>
    <t>Impact of Duty Disability Benefit Offsets</t>
  </si>
  <si>
    <t>Base salary currently being paid for similar position</t>
  </si>
  <si>
    <t>Current Disability:</t>
  </si>
  <si>
    <r>
      <rPr>
        <b/>
        <sz val="11"/>
        <color theme="1"/>
        <rFont val="Calibri"/>
        <family val="2"/>
        <scheme val="minor"/>
      </rPr>
      <t xml:space="preserve">Reemployment: </t>
    </r>
    <r>
      <rPr>
        <sz val="11"/>
        <color theme="1"/>
        <rFont val="Calibri"/>
        <family val="2"/>
        <scheme val="minor"/>
      </rPr>
      <t>Your combined salary and benefit cannot exceed the salary you were earning before your disability or 125 percent of the base salary currently being paid by your former employer for a similar position, whichever is higher. The disability benefit must be reduced by $1 for every $3 you receive above the limit.</t>
    </r>
  </si>
  <si>
    <t>Salary prior to disability</t>
  </si>
  <si>
    <t>Workers compensation</t>
  </si>
  <si>
    <r>
      <rPr>
        <b/>
        <sz val="11"/>
        <color theme="1"/>
        <rFont val="Calibri"/>
        <family val="2"/>
        <scheme val="minor"/>
      </rPr>
      <t>Workers Compensation:</t>
    </r>
    <r>
      <rPr>
        <sz val="11"/>
        <color theme="1"/>
        <rFont val="Calibri"/>
        <family val="2"/>
        <scheme val="minor"/>
      </rPr>
      <t xml:space="preserve"> Your PERA disability benefit plus any workers' compensation you receive cannot be more than the higher of either the salary you were receiving before your disability began or the current salary for a similar position. If you are receiving PERA disability, workers' compensation, and are employed, the total of your salary and the two benefits also cannot exceed the salary limits described earlier. If the total of these three incomes exceeds the limit, your PERA disability benefit will be reduced by $1 for every $3 earned above the limit.</t>
    </r>
  </si>
  <si>
    <t>Workers Compensation</t>
  </si>
  <si>
    <t>Total Disability Benefit</t>
  </si>
  <si>
    <t>Net Impact vs. Current Disability</t>
  </si>
  <si>
    <t>Proposed Disability</t>
  </si>
  <si>
    <t>*Calculator does not include COLA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</si>
</sst>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8" x14ac:knownFonts="1">
    <font>
      <sz val="11"/>
      <color theme="1"/>
      <name val="Calibri"/>
      <family val="2"/>
      <scheme val="minor"/>
    </font>
    <font>
      <sz val="11"/>
      <color theme="1"/>
      <name val="Calibri"/>
      <family val="2"/>
      <scheme val="minor"/>
    </font>
    <font>
      <sz val="11"/>
      <color theme="0"/>
      <name val="Calibri"/>
      <family val="2"/>
      <scheme val="minor"/>
    </font>
    <font>
      <sz val="11"/>
      <color theme="9"/>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u/>
      <sz val="11"/>
      <color theme="1"/>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s>
  <borders count="14">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0" fillId="0" borderId="0" xfId="0" applyProtection="1">
      <protection locked="0"/>
    </xf>
    <xf numFmtId="44" fontId="0" fillId="0" borderId="0" xfId="0" applyNumberFormat="1" applyProtection="1">
      <protection locked="0"/>
    </xf>
    <xf numFmtId="0" fontId="3" fillId="0" borderId="0" xfId="0" applyFont="1"/>
    <xf numFmtId="0" fontId="2" fillId="0" borderId="0" xfId="0" applyFont="1" applyBorder="1"/>
    <xf numFmtId="0" fontId="0" fillId="0" borderId="0" xfId="0" applyBorder="1" applyProtection="1">
      <protection locked="0"/>
    </xf>
    <xf numFmtId="3" fontId="0" fillId="0" borderId="0" xfId="0" applyNumberFormat="1" applyBorder="1" applyProtection="1">
      <protection locked="0"/>
    </xf>
    <xf numFmtId="164" fontId="0" fillId="0" borderId="0" xfId="0" applyNumberFormat="1" applyProtection="1">
      <protection locked="0"/>
    </xf>
    <xf numFmtId="164" fontId="0" fillId="0" borderId="1" xfId="0" applyNumberFormat="1" applyBorder="1" applyProtection="1">
      <protection locked="0"/>
    </xf>
    <xf numFmtId="164" fontId="0" fillId="0" borderId="2" xfId="0" applyNumberFormat="1" applyBorder="1" applyProtection="1">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4" borderId="5" xfId="0" applyFill="1" applyBorder="1" applyProtection="1">
      <protection locked="0"/>
    </xf>
    <xf numFmtId="0" fontId="0" fillId="3" borderId="6" xfId="0" applyFill="1" applyBorder="1" applyProtection="1">
      <protection locked="0"/>
    </xf>
    <xf numFmtId="164" fontId="0" fillId="3" borderId="6" xfId="1" applyNumberFormat="1" applyFont="1" applyFill="1" applyBorder="1" applyProtection="1">
      <protection locked="0"/>
    </xf>
    <xf numFmtId="0" fontId="0" fillId="4" borderId="7" xfId="0" applyFill="1" applyBorder="1" applyProtection="1">
      <protection locked="0"/>
    </xf>
    <xf numFmtId="164" fontId="0" fillId="3" borderId="8" xfId="1" applyNumberFormat="1" applyFont="1" applyFill="1" applyBorder="1" applyProtection="1">
      <protection locked="0"/>
    </xf>
    <xf numFmtId="0" fontId="0" fillId="4" borderId="9" xfId="0" applyFill="1" applyBorder="1" applyProtection="1">
      <protection locked="0"/>
    </xf>
    <xf numFmtId="44" fontId="0" fillId="0" borderId="0" xfId="0" applyNumberFormat="1" applyBorder="1" applyProtection="1">
      <protection locked="0"/>
    </xf>
    <xf numFmtId="9" fontId="0" fillId="0" borderId="0" xfId="0" applyNumberFormat="1" applyProtection="1">
      <protection locked="0"/>
    </xf>
    <xf numFmtId="164" fontId="0" fillId="0" borderId="0" xfId="0" applyNumberFormat="1" applyFill="1" applyProtection="1">
      <protection locked="0"/>
    </xf>
    <xf numFmtId="0" fontId="4" fillId="0" borderId="0" xfId="0" applyFont="1" applyProtection="1">
      <protection locked="0"/>
    </xf>
    <xf numFmtId="0" fontId="4" fillId="0" borderId="0" xfId="0" applyFont="1" applyAlignment="1" applyProtection="1">
      <alignment vertical="top"/>
      <protection locked="0"/>
    </xf>
    <xf numFmtId="165" fontId="0" fillId="0" borderId="0" xfId="3" applyNumberFormat="1" applyFont="1" applyProtection="1">
      <protection locked="0"/>
    </xf>
    <xf numFmtId="165" fontId="0" fillId="0" borderId="0" xfId="3" applyNumberFormat="1" applyFont="1" applyAlignment="1" applyProtection="1">
      <alignment vertical="center"/>
      <protection locked="0"/>
    </xf>
    <xf numFmtId="165" fontId="0" fillId="0" borderId="0" xfId="0" applyNumberFormat="1" applyProtection="1">
      <protection locked="0"/>
    </xf>
    <xf numFmtId="0" fontId="0" fillId="0" borderId="0" xfId="0" applyAlignment="1" applyProtection="1">
      <alignment horizontal="left" vertical="top" wrapText="1"/>
      <protection locked="0"/>
    </xf>
    <xf numFmtId="0" fontId="7" fillId="0" borderId="0" xfId="0" applyFont="1" applyProtection="1">
      <protection locked="0"/>
    </xf>
    <xf numFmtId="164" fontId="0" fillId="3" borderId="10" xfId="1" applyNumberFormat="1" applyFont="1" applyFill="1" applyBorder="1" applyProtection="1">
      <protection locked="0"/>
    </xf>
    <xf numFmtId="0" fontId="0" fillId="5" borderId="3" xfId="0" applyFill="1" applyBorder="1" applyProtection="1">
      <protection locked="0"/>
    </xf>
    <xf numFmtId="0" fontId="0" fillId="5" borderId="9" xfId="0" applyFill="1" applyBorder="1" applyProtection="1">
      <protection locked="0"/>
    </xf>
    <xf numFmtId="9" fontId="0" fillId="6" borderId="4" xfId="2" applyFont="1" applyFill="1" applyBorder="1" applyProtection="1">
      <protection locked="0"/>
    </xf>
    <xf numFmtId="0" fontId="5" fillId="5" borderId="11" xfId="0" applyFont="1" applyFill="1" applyBorder="1" applyAlignment="1">
      <alignment horizontal="center" wrapText="1"/>
    </xf>
    <xf numFmtId="0" fontId="5" fillId="5" borderId="12" xfId="0" applyFont="1" applyFill="1" applyBorder="1" applyAlignment="1" applyProtection="1">
      <alignment horizontal="center" wrapText="1"/>
      <protection locked="0"/>
    </xf>
    <xf numFmtId="0" fontId="5" fillId="5" borderId="13" xfId="0" applyFont="1" applyFill="1" applyBorder="1" applyAlignment="1" applyProtection="1">
      <alignment horizontal="center" wrapText="1"/>
      <protection locked="0"/>
    </xf>
    <xf numFmtId="164" fontId="0" fillId="0" borderId="0" xfId="0" applyNumberFormat="1" applyBorder="1" applyProtection="1">
      <protection locked="0"/>
    </xf>
    <xf numFmtId="0" fontId="6" fillId="0" borderId="0" xfId="0" applyFont="1" applyProtection="1">
      <protection locked="0"/>
    </xf>
    <xf numFmtId="164" fontId="0" fillId="0" borderId="0" xfId="0" applyNumberFormat="1" applyBorder="1" applyAlignment="1" applyProtection="1">
      <alignment horizontal="right"/>
      <protection locked="0"/>
    </xf>
    <xf numFmtId="164" fontId="0" fillId="0" borderId="0" xfId="0" applyNumberFormat="1" applyAlignment="1" applyProtection="1">
      <alignment horizontal="left" vertical="top" wrapText="1"/>
      <protection locked="0"/>
    </xf>
    <xf numFmtId="164" fontId="0" fillId="7" borderId="10" xfId="1" applyNumberFormat="1" applyFont="1" applyFill="1" applyBorder="1" applyProtection="1">
      <protection locked="0"/>
    </xf>
    <xf numFmtId="0" fontId="0" fillId="0" borderId="0" xfId="0" applyAlignment="1" applyProtection="1">
      <alignment horizontal="left" vertical="top" wrapText="1"/>
      <protection locked="0"/>
    </xf>
    <xf numFmtId="0" fontId="0" fillId="0" borderId="0" xfId="0" applyFont="1" applyProtection="1">
      <protection locked="0"/>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D9F7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a:t>
            </a:r>
            <a:r>
              <a:rPr lang="en-US" baseline="0"/>
              <a:t> Duty Disability Retirement Benefit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Model!$D$18</c:f>
              <c:strCache>
                <c:ptCount val="1"/>
                <c:pt idx="0">
                  <c:v>Total Earnings</c:v>
                </c:pt>
              </c:strCache>
            </c:strRef>
          </c:tx>
          <c:spPr>
            <a:solidFill>
              <a:schemeClr val="accent1"/>
            </a:solidFill>
            <a:ln>
              <a:noFill/>
            </a:ln>
            <a:effectLst/>
          </c:spPr>
          <c:invertIfNegative val="0"/>
          <c:cat>
            <c:strRef>
              <c:f>Model!$E$2:$G$2</c:f>
              <c:strCache>
                <c:ptCount val="3"/>
                <c:pt idx="0">
                  <c:v>Pre-Disability</c:v>
                </c:pt>
                <c:pt idx="1">
                  <c:v>Current Disability</c:v>
                </c:pt>
                <c:pt idx="2">
                  <c:v>Proposed Disability</c:v>
                </c:pt>
              </c:strCache>
            </c:strRef>
          </c:cat>
          <c:val>
            <c:numRef>
              <c:f>Model!$E$18:$G$18</c:f>
              <c:numCache>
                <c:formatCode>_("$"* #,##0_);_("$"* \(#,##0\);_("$"* "-"??_);_(@_)</c:formatCode>
                <c:ptCount val="3"/>
                <c:pt idx="0">
                  <c:v>75852</c:v>
                </c:pt>
                <c:pt idx="1">
                  <c:v>63600</c:v>
                </c:pt>
                <c:pt idx="2">
                  <c:v>57600</c:v>
                </c:pt>
              </c:numCache>
            </c:numRef>
          </c:val>
          <c:extLst>
            <c:ext xmlns:c16="http://schemas.microsoft.com/office/drawing/2014/chart" uri="{C3380CC4-5D6E-409C-BE32-E72D297353CC}">
              <c16:uniqueId val="{00000003-F586-43C3-92B9-92BE0960125F}"/>
            </c:ext>
          </c:extLst>
        </c:ser>
        <c:dLbls>
          <c:showLegendKey val="0"/>
          <c:showVal val="0"/>
          <c:showCatName val="0"/>
          <c:showSerName val="0"/>
          <c:showPercent val="0"/>
          <c:showBubbleSize val="0"/>
        </c:dLbls>
        <c:gapWidth val="150"/>
        <c:overlap val="100"/>
        <c:axId val="528418576"/>
        <c:axId val="422451440"/>
      </c:barChart>
      <c:catAx>
        <c:axId val="52841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451440"/>
        <c:crosses val="autoZero"/>
        <c:auto val="1"/>
        <c:lblAlgn val="ctr"/>
        <c:lblOffset val="100"/>
        <c:noMultiLvlLbl val="0"/>
      </c:catAx>
      <c:valAx>
        <c:axId val="4224514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841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254000</xdr:colOff>
      <xdr:row>1</xdr:row>
      <xdr:rowOff>71438</xdr:rowOff>
    </xdr:from>
    <xdr:to>
      <xdr:col>12</xdr:col>
      <xdr:colOff>148318</xdr:colOff>
      <xdr:row>14</xdr:row>
      <xdr:rowOff>20864</xdr:rowOff>
    </xdr:to>
    <xdr:graphicFrame macro="">
      <xdr:nvGraphicFramePr>
        <xdr:cNvPr id="4" name="Chart 3">
          <a:extLst>
            <a:ext uri="{FF2B5EF4-FFF2-40B4-BE49-F238E27FC236}">
              <a16:creationId xmlns:a16="http://schemas.microsoft.com/office/drawing/2014/main" id="{26F8F0AB-3921-45A4-A831-244990DB6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ulie Porras" id="{8D1D130C-D3BB-4405-B91C-496DBF7C8240}" userId="S::PTA46181@PRIMETHERAPEUTICS.COM::e9d2c513-5e2d-4bc2-a2af-0ef04f78de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3-03-28T16:11:08.42" personId="{8D1D130C-D3BB-4405-B91C-496DBF7C8240}" id="{03EE2648-24CA-4004-B15E-EA5241AA8C9F}">
    <text>This benefit provides survivor protection for your spouse only if it a total and permanent duty disability pension.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00E9-A8B7-4CA4-BE70-0C333DE41040}">
  <dimension ref="A1:L34"/>
  <sheetViews>
    <sheetView showGridLines="0" tabSelected="1" zoomScale="80" zoomScaleNormal="80" workbookViewId="0">
      <selection activeCell="A18" sqref="A18"/>
    </sheetView>
  </sheetViews>
  <sheetFormatPr defaultColWidth="8.81640625" defaultRowHeight="14.5" x14ac:dyDescent="0.35"/>
  <cols>
    <col min="1" max="1" width="46.08984375" style="1" customWidth="1"/>
    <col min="2" max="2" width="13.08984375" style="1" customWidth="1"/>
    <col min="3" max="3" width="4.90625" style="1" customWidth="1"/>
    <col min="4" max="4" width="27" style="1" customWidth="1"/>
    <col min="5" max="5" width="13.54296875" style="1" customWidth="1"/>
    <col min="6" max="6" width="12.7265625" style="1" customWidth="1"/>
    <col min="7" max="7" width="15.453125" style="1" customWidth="1"/>
    <col min="8" max="8" width="11.36328125" style="1" bestFit="1" customWidth="1"/>
    <col min="9" max="9" width="12.36328125" style="1" bestFit="1" customWidth="1"/>
    <col min="10" max="10" width="21" style="1" customWidth="1"/>
    <col min="11" max="11" width="12.08984375" style="1" bestFit="1" customWidth="1"/>
    <col min="12" max="12" width="8.81640625" style="1"/>
    <col min="13" max="13" width="20.54296875" style="1" customWidth="1"/>
    <col min="14" max="14" width="10.08984375" style="1" bestFit="1" customWidth="1"/>
    <col min="15" max="16384" width="8.81640625" style="1"/>
  </cols>
  <sheetData>
    <row r="1" spans="1:11" ht="15" thickBot="1" x14ac:dyDescent="0.4">
      <c r="A1" s="21" t="s">
        <v>18</v>
      </c>
    </row>
    <row r="2" spans="1:11" ht="29.5" thickBot="1" x14ac:dyDescent="0.4">
      <c r="A2" s="22" t="s">
        <v>20</v>
      </c>
      <c r="D2" s="3"/>
      <c r="E2" s="32" t="s">
        <v>7</v>
      </c>
      <c r="F2" s="33" t="s">
        <v>16</v>
      </c>
      <c r="G2" s="34" t="s">
        <v>30</v>
      </c>
    </row>
    <row r="3" spans="1:11" x14ac:dyDescent="0.35">
      <c r="D3" s="1" t="s">
        <v>8</v>
      </c>
      <c r="E3" s="7">
        <f>$B$9</f>
        <v>86000</v>
      </c>
      <c r="F3" s="7">
        <v>0</v>
      </c>
      <c r="G3" s="7">
        <v>0</v>
      </c>
    </row>
    <row r="4" spans="1:11" ht="15" thickBot="1" x14ac:dyDescent="0.4">
      <c r="D4" s="1" t="s">
        <v>9</v>
      </c>
      <c r="E4" s="7">
        <f>-E3*0.118</f>
        <v>-10148</v>
      </c>
      <c r="F4" s="7">
        <v>0</v>
      </c>
      <c r="G4" s="7">
        <v>0</v>
      </c>
    </row>
    <row r="5" spans="1:11" x14ac:dyDescent="0.35">
      <c r="A5" s="10" t="s">
        <v>6</v>
      </c>
      <c r="B5" s="11" t="s">
        <v>0</v>
      </c>
      <c r="D5" s="1" t="s">
        <v>10</v>
      </c>
      <c r="E5" s="8">
        <f>E3+E4</f>
        <v>75852</v>
      </c>
      <c r="F5" s="8">
        <f>F3+F4</f>
        <v>0</v>
      </c>
      <c r="G5" s="8">
        <f>G3+G4</f>
        <v>0</v>
      </c>
    </row>
    <row r="6" spans="1:11" x14ac:dyDescent="0.35">
      <c r="A6" s="12" t="s">
        <v>3</v>
      </c>
      <c r="B6" s="13">
        <v>35</v>
      </c>
    </row>
    <row r="7" spans="1:11" x14ac:dyDescent="0.35">
      <c r="A7" s="12" t="s">
        <v>1</v>
      </c>
      <c r="B7" s="13">
        <v>5</v>
      </c>
      <c r="D7" s="1" t="s">
        <v>11</v>
      </c>
      <c r="E7" s="8">
        <v>0</v>
      </c>
      <c r="F7" s="8">
        <f>$B$11</f>
        <v>12000</v>
      </c>
      <c r="G7" s="8">
        <f>$B$11</f>
        <v>12000</v>
      </c>
    </row>
    <row r="8" spans="1:11" x14ac:dyDescent="0.35">
      <c r="A8" s="12" t="s">
        <v>21</v>
      </c>
      <c r="B8" s="14">
        <v>86000</v>
      </c>
      <c r="C8" s="2"/>
      <c r="J8" s="2"/>
      <c r="K8" s="19"/>
    </row>
    <row r="9" spans="1:11" x14ac:dyDescent="0.35">
      <c r="A9" s="15" t="s">
        <v>24</v>
      </c>
      <c r="B9" s="16">
        <v>86000</v>
      </c>
      <c r="D9" s="1" t="s">
        <v>19</v>
      </c>
      <c r="E9" s="7">
        <v>0</v>
      </c>
      <c r="F9" s="7">
        <f>$B$15</f>
        <v>51600</v>
      </c>
      <c r="G9" s="7">
        <f>$B$15</f>
        <v>51600</v>
      </c>
      <c r="J9" s="2"/>
    </row>
    <row r="10" spans="1:11" x14ac:dyDescent="0.35">
      <c r="A10" s="15" t="s">
        <v>25</v>
      </c>
      <c r="B10" s="16">
        <v>0</v>
      </c>
      <c r="D10" s="1" t="s">
        <v>27</v>
      </c>
      <c r="E10" s="7">
        <v>0</v>
      </c>
      <c r="F10" s="7">
        <f>$B$10</f>
        <v>0</v>
      </c>
      <c r="G10" s="7">
        <f>$B$10</f>
        <v>0</v>
      </c>
      <c r="J10" s="2"/>
    </row>
    <row r="11" spans="1:11" s="5" customFormat="1" x14ac:dyDescent="0.35">
      <c r="A11" s="15" t="s">
        <v>2</v>
      </c>
      <c r="B11" s="16">
        <v>12000</v>
      </c>
      <c r="C11" s="4"/>
      <c r="D11" s="1" t="s">
        <v>28</v>
      </c>
      <c r="E11" s="8">
        <f>SUM(E9:E10)</f>
        <v>0</v>
      </c>
      <c r="F11" s="8">
        <f t="shared" ref="F11:G11" si="0">SUM(F9:F10)</f>
        <v>51600</v>
      </c>
      <c r="G11" s="8">
        <f t="shared" si="0"/>
        <v>51600</v>
      </c>
      <c r="H11" s="1"/>
      <c r="J11" s="18"/>
      <c r="K11" s="6"/>
    </row>
    <row r="12" spans="1:11" ht="15" thickBot="1" x14ac:dyDescent="0.4">
      <c r="A12" s="17" t="s">
        <v>4</v>
      </c>
      <c r="B12" s="28">
        <v>86000</v>
      </c>
      <c r="E12" s="7"/>
      <c r="F12" s="7"/>
      <c r="G12" s="7"/>
      <c r="I12" s="2"/>
      <c r="J12" s="7"/>
    </row>
    <row r="13" spans="1:11" ht="15" thickBot="1" x14ac:dyDescent="0.4">
      <c r="D13" s="1" t="s">
        <v>17</v>
      </c>
      <c r="E13" s="7">
        <v>0</v>
      </c>
      <c r="F13" s="20">
        <f>IF((-(($F$7+$F$11)-IF($B$10=0,MAX($B$9,(1.25*$B$8)),MAX($B$9,$B$8)))*(1/3))&gt;=0,0,(-(($F$7+$F$11)-IF($B$10=0,MAX($B$9,(1.25*$B$8)),MAX($B$9,$B$8)))*(1/3)))</f>
        <v>0</v>
      </c>
      <c r="G13" s="20">
        <v>0</v>
      </c>
      <c r="H13" s="23"/>
      <c r="I13" s="7"/>
      <c r="J13" s="7"/>
    </row>
    <row r="14" spans="1:11" x14ac:dyDescent="0.35">
      <c r="A14" s="29" t="s">
        <v>5</v>
      </c>
      <c r="B14" s="31">
        <f>IF(B7&lt;20,0.6,(0.6+((B7-20)*0.03)))</f>
        <v>0.6</v>
      </c>
      <c r="D14" s="1" t="s">
        <v>12</v>
      </c>
      <c r="E14" s="7">
        <v>0</v>
      </c>
      <c r="F14" s="20">
        <v>0</v>
      </c>
      <c r="G14" s="20">
        <f>IF(B7&gt;=20,0,MAX((-0.5*$B$11),(-11.8%*$B$8*(20-$B$7)/(55-$B$6))))</f>
        <v>-6000</v>
      </c>
      <c r="H14" s="5"/>
      <c r="J14" s="2"/>
    </row>
    <row r="15" spans="1:11" ht="15" thickBot="1" x14ac:dyDescent="0.4">
      <c r="A15" s="30" t="s">
        <v>19</v>
      </c>
      <c r="B15" s="39">
        <f>B12*B14</f>
        <v>51600</v>
      </c>
      <c r="D15" s="1" t="s">
        <v>13</v>
      </c>
      <c r="E15" s="7">
        <v>0</v>
      </c>
      <c r="F15" s="20">
        <v>0</v>
      </c>
      <c r="G15" s="20">
        <f>IF(-(IF((($B$15+$B$11)-$B$8)&gt;=($B$15),(-$B$15-$G$14),-MAX((($B$15+$B$11)-$B$8),0)))&gt;$B$11,(-$B$11),IF((($B$15+$B$11)-$B$8)&gt;=($B$15),(-$B$15-$G$14),-MAX((($B$15+$B$11)-$B$8),0)))</f>
        <v>0</v>
      </c>
    </row>
    <row r="16" spans="1:11" x14ac:dyDescent="0.35">
      <c r="A16" s="1" t="s">
        <v>31</v>
      </c>
      <c r="D16" s="1" t="s">
        <v>14</v>
      </c>
      <c r="E16" s="8">
        <f>E11+E14+E15+E13</f>
        <v>0</v>
      </c>
      <c r="F16" s="8">
        <f>F11+F14+F15+F13</f>
        <v>51600</v>
      </c>
      <c r="G16" s="8">
        <f>G11+G14+G15+G13</f>
        <v>45600</v>
      </c>
    </row>
    <row r="17" spans="1:12" x14ac:dyDescent="0.35">
      <c r="B17" s="2"/>
    </row>
    <row r="18" spans="1:12" ht="15" thickBot="1" x14ac:dyDescent="0.4">
      <c r="D18" s="1" t="s">
        <v>15</v>
      </c>
      <c r="E18" s="9">
        <f>E5+E7+E16</f>
        <v>75852</v>
      </c>
      <c r="F18" s="9">
        <f>F5+F7+F16</f>
        <v>63600</v>
      </c>
      <c r="G18" s="9">
        <f>G5+G7+G16</f>
        <v>57600</v>
      </c>
      <c r="H18" s="36"/>
    </row>
    <row r="19" spans="1:12" x14ac:dyDescent="0.35">
      <c r="E19" s="35"/>
      <c r="F19" s="37" t="s">
        <v>29</v>
      </c>
      <c r="G19" s="35">
        <f>G18-F18</f>
        <v>-6000</v>
      </c>
      <c r="H19" s="36"/>
    </row>
    <row r="20" spans="1:12" x14ac:dyDescent="0.35">
      <c r="A20" s="41"/>
      <c r="E20" s="35"/>
      <c r="F20" s="35"/>
      <c r="G20" s="35"/>
    </row>
    <row r="21" spans="1:12" x14ac:dyDescent="0.35">
      <c r="A21" s="41"/>
      <c r="D21" s="26"/>
      <c r="E21" s="38"/>
      <c r="F21" s="26"/>
      <c r="G21" s="26"/>
    </row>
    <row r="22" spans="1:12" x14ac:dyDescent="0.35">
      <c r="A22" s="27" t="s">
        <v>22</v>
      </c>
      <c r="B22" s="26"/>
      <c r="C22" s="26"/>
      <c r="D22" s="26"/>
      <c r="E22" s="26"/>
      <c r="F22" s="26"/>
      <c r="G22" s="26"/>
    </row>
    <row r="23" spans="1:12" ht="32.5" customHeight="1" x14ac:dyDescent="0.35">
      <c r="A23" s="40" t="s">
        <v>23</v>
      </c>
      <c r="B23" s="40"/>
      <c r="C23" s="40"/>
      <c r="D23" s="40"/>
      <c r="E23" s="40"/>
      <c r="F23" s="40"/>
      <c r="G23" s="40"/>
      <c r="H23" s="40"/>
      <c r="I23" s="40"/>
      <c r="J23" s="40"/>
      <c r="K23" s="40"/>
      <c r="L23" s="40"/>
    </row>
    <row r="24" spans="1:12" ht="49.5" customHeight="1" x14ac:dyDescent="0.35">
      <c r="A24" s="40" t="s">
        <v>26</v>
      </c>
      <c r="B24" s="40"/>
      <c r="C24" s="40"/>
      <c r="D24" s="40"/>
      <c r="E24" s="40"/>
      <c r="F24" s="40"/>
      <c r="G24" s="40"/>
      <c r="H24" s="40"/>
      <c r="I24" s="40"/>
      <c r="J24" s="40"/>
      <c r="K24" s="40"/>
      <c r="L24" s="40"/>
    </row>
    <row r="25" spans="1:12" x14ac:dyDescent="0.35">
      <c r="D25" s="26"/>
      <c r="E25" s="26"/>
      <c r="F25" s="26"/>
      <c r="G25" s="26"/>
    </row>
    <row r="26" spans="1:12" x14ac:dyDescent="0.35">
      <c r="B26" s="26"/>
    </row>
    <row r="28" spans="1:12" x14ac:dyDescent="0.35">
      <c r="F28" s="23"/>
    </row>
    <row r="29" spans="1:12" x14ac:dyDescent="0.35">
      <c r="A29" s="41"/>
      <c r="F29" s="23"/>
    </row>
    <row r="30" spans="1:12" x14ac:dyDescent="0.35">
      <c r="A30" s="41"/>
      <c r="F30" s="23"/>
    </row>
    <row r="31" spans="1:12" x14ac:dyDescent="0.35">
      <c r="F31" s="23"/>
    </row>
    <row r="32" spans="1:12" x14ac:dyDescent="0.35">
      <c r="F32" s="23"/>
      <c r="G32" s="25"/>
    </row>
    <row r="33" spans="6:6" x14ac:dyDescent="0.35">
      <c r="F33" s="24"/>
    </row>
    <row r="34" spans="6:6" x14ac:dyDescent="0.35">
      <c r="F34" s="23"/>
    </row>
  </sheetData>
  <mergeCells count="2">
    <mergeCell ref="A23:L23"/>
    <mergeCell ref="A24:L24"/>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Julie Porras</cp:lastModifiedBy>
  <dcterms:created xsi:type="dcterms:W3CDTF">2023-03-16T13:27:31Z</dcterms:created>
  <dcterms:modified xsi:type="dcterms:W3CDTF">2023-03-30T02:47:30Z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